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00" windowHeight="8325" activeTab="1"/>
  </bookViews>
  <sheets>
    <sheet name="Crater Lake Loop" sheetId="1" r:id="rId1"/>
    <sheet name="San Francisco" sheetId="2" r:id="rId2"/>
  </sheets>
  <definedNames>
    <definedName name="Comfort" localSheetId="1">'San Francisco'!$J$1</definedName>
    <definedName name="Comfort">'Crater Lake Loop'!$J$1</definedName>
    <definedName name="sore" localSheetId="1">'San Francisco'!$J$2</definedName>
    <definedName name="sore">'Crater Lake Loop'!$J$2</definedName>
    <definedName name="StartDate" localSheetId="1">'San Francisco'!$B$2</definedName>
    <definedName name="StartDate">'Crater Lake Loop'!$B$2</definedName>
  </definedNames>
  <calcPr fullCalcOnLoad="1"/>
</workbook>
</file>

<file path=xl/sharedStrings.xml><?xml version="1.0" encoding="utf-8"?>
<sst xmlns="http://schemas.openxmlformats.org/spreadsheetml/2006/main" count="130" uniqueCount="105">
  <si>
    <t>Day</t>
  </si>
  <si>
    <t>Camas</t>
  </si>
  <si>
    <t>St John</t>
  </si>
  <si>
    <t>Ranier</t>
  </si>
  <si>
    <t>Astoria</t>
  </si>
  <si>
    <t>Fort Stevens</t>
  </si>
  <si>
    <t>Clatskanie</t>
  </si>
  <si>
    <t>Seaside</t>
  </si>
  <si>
    <t>Tillimook</t>
  </si>
  <si>
    <t>Oswald State Park</t>
  </si>
  <si>
    <t>Netarts Route</t>
  </si>
  <si>
    <t>Neotsu</t>
  </si>
  <si>
    <t>Newport</t>
  </si>
  <si>
    <t>Waldport</t>
  </si>
  <si>
    <t>Florence</t>
  </si>
  <si>
    <t>Reedsport</t>
  </si>
  <si>
    <t>Coos Bay</t>
  </si>
  <si>
    <t>Bandon</t>
  </si>
  <si>
    <t>Port Orford</t>
  </si>
  <si>
    <t>Gold Beach</t>
  </si>
  <si>
    <t>Brookings</t>
  </si>
  <si>
    <t>Back to Gold Beach</t>
  </si>
  <si>
    <t>Agness</t>
  </si>
  <si>
    <t>Galice</t>
  </si>
  <si>
    <t>Grants Pass</t>
  </si>
  <si>
    <t>Medford</t>
  </si>
  <si>
    <t>Eagle Point</t>
  </si>
  <si>
    <t>Shady Cove</t>
  </si>
  <si>
    <t>Union Creek</t>
  </si>
  <si>
    <t>Exit to Cater Lake</t>
  </si>
  <si>
    <t>Loop Cater Lake</t>
  </si>
  <si>
    <t>Fort Kimball</t>
  </si>
  <si>
    <t>jct 58</t>
  </si>
  <si>
    <t>Jct 31</t>
  </si>
  <si>
    <t>Bend</t>
  </si>
  <si>
    <t>Redmond</t>
  </si>
  <si>
    <t>Madras</t>
  </si>
  <si>
    <t>Lyle Gap Summit</t>
  </si>
  <si>
    <t>Maupin</t>
  </si>
  <si>
    <t>The Dalles</t>
  </si>
  <si>
    <t>Hood River</t>
  </si>
  <si>
    <t>Comfortable</t>
  </si>
  <si>
    <t>Stress</t>
  </si>
  <si>
    <t>Lincoln City</t>
  </si>
  <si>
    <t>Camas (via 205)</t>
  </si>
  <si>
    <t>Smith River</t>
  </si>
  <si>
    <t>Cresent City</t>
  </si>
  <si>
    <t>Requa</t>
  </si>
  <si>
    <t>orick</t>
  </si>
  <si>
    <t>trinidad</t>
  </si>
  <si>
    <t>Arcata</t>
  </si>
  <si>
    <t>Eureka</t>
  </si>
  <si>
    <t>Fortuna</t>
  </si>
  <si>
    <t>Captown</t>
  </si>
  <si>
    <t>HoneyDew</t>
  </si>
  <si>
    <t>Shelter Cove</t>
  </si>
  <si>
    <t>Whitehorn</t>
  </si>
  <si>
    <t>Garberville</t>
  </si>
  <si>
    <t>Legett</t>
  </si>
  <si>
    <t>Westport</t>
  </si>
  <si>
    <t>Fort Brag</t>
  </si>
  <si>
    <t>Mendicino</t>
  </si>
  <si>
    <t>Elk</t>
  </si>
  <si>
    <t>Port Arena</t>
  </si>
  <si>
    <t xml:space="preserve">Anchor Bay </t>
  </si>
  <si>
    <t>Stewarts Point</t>
  </si>
  <si>
    <t>Jenner</t>
  </si>
  <si>
    <t>Bodega</t>
  </si>
  <si>
    <t>Marshall</t>
  </si>
  <si>
    <t>Point Reyes</t>
  </si>
  <si>
    <t>Mill Valley</t>
  </si>
  <si>
    <t>Golden Gate</t>
  </si>
  <si>
    <t>Ten mile Dunes Trail about 3-4 miles south</t>
  </si>
  <si>
    <t>Del Norte</t>
  </si>
  <si>
    <t>humbolt</t>
  </si>
  <si>
    <t>Sonoma</t>
  </si>
  <si>
    <t>Half Moon Bay</t>
  </si>
  <si>
    <t>San Gregornio</t>
  </si>
  <si>
    <t>Pacifica</t>
  </si>
  <si>
    <t>Santa Cruz</t>
  </si>
  <si>
    <t>Watsonville</t>
  </si>
  <si>
    <t>Castorville</t>
  </si>
  <si>
    <t>Marina</t>
  </si>
  <si>
    <t>Monterey</t>
  </si>
  <si>
    <t>Big Sur</t>
  </si>
  <si>
    <t>San Simeon</t>
  </si>
  <si>
    <t>Morro Bay</t>
  </si>
  <si>
    <t>San Luis Obispo</t>
  </si>
  <si>
    <t>Grover City</t>
  </si>
  <si>
    <t>Oak Knolls</t>
  </si>
  <si>
    <t>Lompoc</t>
  </si>
  <si>
    <t>Las Cruces</t>
  </si>
  <si>
    <t>Santa Barbara</t>
  </si>
  <si>
    <t>Ventura</t>
  </si>
  <si>
    <t>Port Hueneme</t>
  </si>
  <si>
    <t>Malibu</t>
  </si>
  <si>
    <t>Marina Del Rey</t>
  </si>
  <si>
    <t>$380 Roomette</t>
  </si>
  <si>
    <t>Van Neys (VNC) to Vancouver (VAN)</t>
  </si>
  <si>
    <t>http://www.hihostels.com/affiliates/hiusa60114.php?country=US&amp;city=a60114&amp;AffiliateID=97060</t>
  </si>
  <si>
    <t>Klamath Hostel
14480 Hwy 101
at Wilson Creek Road
Klamath CA 95548</t>
  </si>
  <si>
    <t>503-7387911</t>
  </si>
  <si>
    <t>http://www.hihostels.com/affiliates/hiusa60121.php?country=US&amp;city=a60121&amp;AffiliateID=97060</t>
  </si>
  <si>
    <t>707-482-8265</t>
  </si>
  <si>
    <t>Seaside Hostel 
930 N Holladay
Seaside OR 97138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</si>
</sst>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"/>
    <numFmt numFmtId="165" formatCode="[$-409]dddd\,\ mmmm\ dd\,\ yyyy"/>
    <numFmt numFmtId="166" formatCode="[$-409]d\-mm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4">
    <dxf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ihostels.com/affiliates/hiusa60121.php?country=US&amp;city=a60121&amp;AffiliateID=9706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21">
      <selection activeCell="G52" sqref="G52"/>
    </sheetView>
  </sheetViews>
  <sheetFormatPr defaultColWidth="9.140625" defaultRowHeight="12.75"/>
  <cols>
    <col min="2" max="2" width="9.140625" style="2" customWidth="1"/>
    <col min="5" max="5" width="18.00390625" style="0" bestFit="1" customWidth="1"/>
  </cols>
  <sheetData>
    <row r="1" spans="3:10" ht="12.75">
      <c r="C1" t="s">
        <v>0</v>
      </c>
      <c r="I1" t="s">
        <v>41</v>
      </c>
      <c r="J1">
        <v>75</v>
      </c>
    </row>
    <row r="2" spans="1:10" ht="12.75">
      <c r="A2" s="1">
        <f>B2</f>
        <v>39355</v>
      </c>
      <c r="B2" s="2">
        <v>39355</v>
      </c>
      <c r="C2">
        <v>0</v>
      </c>
      <c r="D2">
        <v>0</v>
      </c>
      <c r="E2" t="s">
        <v>1</v>
      </c>
      <c r="F2">
        <f>IF(ISBLANK(C2),D2+F1,D2)</f>
        <v>0</v>
      </c>
      <c r="G2">
        <f>D2+G1</f>
        <v>0</v>
      </c>
      <c r="I2" t="s">
        <v>42</v>
      </c>
      <c r="J2">
        <v>89</v>
      </c>
    </row>
    <row r="3" spans="1:7" ht="12.75">
      <c r="A3" s="1">
        <f aca="true" t="shared" si="0" ref="A3:A52">B3</f>
      </c>
      <c r="B3" s="2">
        <f aca="true" t="shared" si="1" ref="B3:B34">IF(ISBLANK(C3),"",StartDate+C3)</f>
      </c>
      <c r="D3">
        <v>25</v>
      </c>
      <c r="E3" t="s">
        <v>2</v>
      </c>
      <c r="F3">
        <f aca="true" t="shared" si="2" ref="F3:F17">IF(ISBLANK(C3),D3+F2,D3)</f>
        <v>25</v>
      </c>
      <c r="G3">
        <f aca="true" t="shared" si="3" ref="G3:G17">D3+G2</f>
        <v>25</v>
      </c>
    </row>
    <row r="4" spans="1:7" ht="12.75">
      <c r="A4" s="1">
        <f t="shared" si="0"/>
      </c>
      <c r="B4" s="2">
        <f t="shared" si="1"/>
      </c>
      <c r="D4">
        <f>48-5</f>
        <v>43</v>
      </c>
      <c r="E4" t="s">
        <v>3</v>
      </c>
      <c r="F4">
        <f t="shared" si="2"/>
        <v>68</v>
      </c>
      <c r="G4">
        <f t="shared" si="3"/>
        <v>68</v>
      </c>
    </row>
    <row r="5" spans="1:7" ht="12.75">
      <c r="A5" s="1">
        <f t="shared" si="0"/>
      </c>
      <c r="B5" s="2">
        <f t="shared" si="1"/>
      </c>
      <c r="D5">
        <v>16</v>
      </c>
      <c r="E5" t="s">
        <v>6</v>
      </c>
      <c r="F5">
        <f t="shared" si="2"/>
        <v>84</v>
      </c>
      <c r="G5">
        <f t="shared" si="3"/>
        <v>84</v>
      </c>
    </row>
    <row r="6" spans="1:7" ht="12.75">
      <c r="A6" s="1">
        <f t="shared" si="0"/>
        <v>39356</v>
      </c>
      <c r="B6" s="2">
        <f t="shared" si="1"/>
        <v>39356</v>
      </c>
      <c r="C6">
        <v>1</v>
      </c>
      <c r="D6">
        <f>48-D5</f>
        <v>32</v>
      </c>
      <c r="E6" t="s">
        <v>4</v>
      </c>
      <c r="F6">
        <f t="shared" si="2"/>
        <v>32</v>
      </c>
      <c r="G6">
        <f t="shared" si="3"/>
        <v>116</v>
      </c>
    </row>
    <row r="7" spans="1:7" ht="12.75">
      <c r="A7" s="1">
        <f t="shared" si="0"/>
      </c>
      <c r="B7" s="2">
        <f t="shared" si="1"/>
      </c>
      <c r="D7">
        <v>15</v>
      </c>
      <c r="E7" t="s">
        <v>5</v>
      </c>
      <c r="F7">
        <f t="shared" si="2"/>
        <v>47</v>
      </c>
      <c r="G7">
        <f t="shared" si="3"/>
        <v>131</v>
      </c>
    </row>
    <row r="8" spans="1:7" ht="12.75">
      <c r="A8" s="1">
        <f t="shared" si="0"/>
      </c>
      <c r="B8" s="2">
        <f t="shared" si="1"/>
      </c>
      <c r="D8">
        <v>20</v>
      </c>
      <c r="E8" t="s">
        <v>7</v>
      </c>
      <c r="F8">
        <f t="shared" si="2"/>
        <v>67</v>
      </c>
      <c r="G8">
        <f t="shared" si="3"/>
        <v>151</v>
      </c>
    </row>
    <row r="9" spans="1:7" ht="12.75">
      <c r="A9" s="1">
        <f t="shared" si="0"/>
      </c>
      <c r="B9" s="2">
        <f t="shared" si="1"/>
      </c>
      <c r="D9">
        <v>23</v>
      </c>
      <c r="E9" t="s">
        <v>9</v>
      </c>
      <c r="F9">
        <f t="shared" si="2"/>
        <v>90</v>
      </c>
      <c r="G9">
        <f t="shared" si="3"/>
        <v>174</v>
      </c>
    </row>
    <row r="10" spans="1:7" ht="12.75">
      <c r="A10" s="1">
        <f t="shared" si="0"/>
        <v>39357</v>
      </c>
      <c r="B10" s="2">
        <f t="shared" si="1"/>
        <v>39357</v>
      </c>
      <c r="C10">
        <v>2</v>
      </c>
      <c r="D10">
        <f>49-D9</f>
        <v>26</v>
      </c>
      <c r="E10" t="s">
        <v>8</v>
      </c>
      <c r="F10">
        <f t="shared" si="2"/>
        <v>26</v>
      </c>
      <c r="G10">
        <f t="shared" si="3"/>
        <v>200</v>
      </c>
    </row>
    <row r="11" spans="1:7" ht="12.75">
      <c r="A11" s="1">
        <f t="shared" si="0"/>
      </c>
      <c r="B11" s="2">
        <f t="shared" si="1"/>
      </c>
      <c r="D11">
        <v>35</v>
      </c>
      <c r="E11" t="s">
        <v>10</v>
      </c>
      <c r="F11">
        <f t="shared" si="2"/>
        <v>61</v>
      </c>
      <c r="G11">
        <f t="shared" si="3"/>
        <v>235</v>
      </c>
    </row>
    <row r="12" spans="1:7" ht="12.75">
      <c r="A12" s="1">
        <f t="shared" si="0"/>
      </c>
      <c r="B12" s="2">
        <f t="shared" si="1"/>
      </c>
      <c r="D12">
        <v>15</v>
      </c>
      <c r="E12" t="s">
        <v>11</v>
      </c>
      <c r="F12">
        <f t="shared" si="2"/>
        <v>76</v>
      </c>
      <c r="G12">
        <f t="shared" si="3"/>
        <v>250</v>
      </c>
    </row>
    <row r="13" spans="1:7" ht="12.75">
      <c r="A13" s="1">
        <f t="shared" si="0"/>
      </c>
      <c r="B13" s="2">
        <f t="shared" si="1"/>
      </c>
      <c r="D13">
        <v>5</v>
      </c>
      <c r="E13" t="s">
        <v>43</v>
      </c>
      <c r="F13">
        <f t="shared" si="2"/>
        <v>81</v>
      </c>
      <c r="G13">
        <f t="shared" si="3"/>
        <v>255</v>
      </c>
    </row>
    <row r="14" spans="1:7" ht="12.75">
      <c r="A14" s="1">
        <f t="shared" si="0"/>
        <v>39358</v>
      </c>
      <c r="B14" s="2">
        <f t="shared" si="1"/>
        <v>39358</v>
      </c>
      <c r="C14">
        <v>3</v>
      </c>
      <c r="D14">
        <f>30-D13</f>
        <v>25</v>
      </c>
      <c r="E14" t="s">
        <v>12</v>
      </c>
      <c r="F14">
        <f t="shared" si="2"/>
        <v>25</v>
      </c>
      <c r="G14">
        <f t="shared" si="3"/>
        <v>280</v>
      </c>
    </row>
    <row r="15" spans="1:7" ht="12.75">
      <c r="A15" s="1">
        <f t="shared" si="0"/>
      </c>
      <c r="B15" s="2">
        <f t="shared" si="1"/>
      </c>
      <c r="D15">
        <v>16</v>
      </c>
      <c r="E15" t="s">
        <v>13</v>
      </c>
      <c r="F15">
        <f t="shared" si="2"/>
        <v>41</v>
      </c>
      <c r="G15">
        <f t="shared" si="3"/>
        <v>296</v>
      </c>
    </row>
    <row r="16" spans="1:7" ht="12.75">
      <c r="A16" s="1">
        <f t="shared" si="0"/>
      </c>
      <c r="B16" s="2">
        <f t="shared" si="1"/>
      </c>
      <c r="D16">
        <v>34</v>
      </c>
      <c r="E16" t="s">
        <v>14</v>
      </c>
      <c r="F16">
        <f t="shared" si="2"/>
        <v>75</v>
      </c>
      <c r="G16">
        <f t="shared" si="3"/>
        <v>330</v>
      </c>
    </row>
    <row r="17" spans="1:7" ht="12.75">
      <c r="A17" s="1">
        <f t="shared" si="0"/>
        <v>39359</v>
      </c>
      <c r="B17" s="2">
        <f t="shared" si="1"/>
        <v>39359</v>
      </c>
      <c r="C17">
        <v>4</v>
      </c>
      <c r="D17">
        <v>21</v>
      </c>
      <c r="E17" t="s">
        <v>15</v>
      </c>
      <c r="F17">
        <f t="shared" si="2"/>
        <v>21</v>
      </c>
      <c r="G17">
        <f t="shared" si="3"/>
        <v>351</v>
      </c>
    </row>
    <row r="18" spans="1:7" ht="12.75">
      <c r="A18" s="1">
        <f t="shared" si="0"/>
      </c>
      <c r="B18" s="2">
        <f t="shared" si="1"/>
      </c>
      <c r="D18">
        <v>27</v>
      </c>
      <c r="E18" t="s">
        <v>16</v>
      </c>
      <c r="F18">
        <f aca="true" t="shared" si="4" ref="F18:F34">IF(ISBLANK(C18),D18+F17,D18)</f>
        <v>48</v>
      </c>
      <c r="G18">
        <f aca="true" t="shared" si="5" ref="G18:G34">D18+G17</f>
        <v>378</v>
      </c>
    </row>
    <row r="19" spans="1:7" ht="12.75">
      <c r="A19" s="1">
        <f t="shared" si="0"/>
      </c>
      <c r="B19" s="2">
        <f t="shared" si="1"/>
      </c>
      <c r="D19">
        <v>18</v>
      </c>
      <c r="E19" t="s">
        <v>17</v>
      </c>
      <c r="F19">
        <f t="shared" si="4"/>
        <v>66</v>
      </c>
      <c r="G19">
        <f t="shared" si="5"/>
        <v>396</v>
      </c>
    </row>
    <row r="20" spans="1:7" ht="12.75">
      <c r="A20" s="1">
        <f t="shared" si="0"/>
        <v>39360</v>
      </c>
      <c r="B20" s="2">
        <f t="shared" si="1"/>
        <v>39360</v>
      </c>
      <c r="C20">
        <v>5</v>
      </c>
      <c r="D20">
        <f>51-D19</f>
        <v>33</v>
      </c>
      <c r="E20" t="s">
        <v>18</v>
      </c>
      <c r="F20">
        <f t="shared" si="4"/>
        <v>33</v>
      </c>
      <c r="G20">
        <f t="shared" si="5"/>
        <v>429</v>
      </c>
    </row>
    <row r="21" spans="1:7" ht="12.75">
      <c r="A21" s="1">
        <f t="shared" si="0"/>
      </c>
      <c r="B21" s="2">
        <f t="shared" si="1"/>
      </c>
      <c r="D21">
        <v>28</v>
      </c>
      <c r="E21" t="s">
        <v>19</v>
      </c>
      <c r="F21">
        <f t="shared" si="4"/>
        <v>61</v>
      </c>
      <c r="G21">
        <f t="shared" si="5"/>
        <v>457</v>
      </c>
    </row>
    <row r="22" spans="1:7" ht="12.75">
      <c r="A22" s="1">
        <f t="shared" si="0"/>
        <v>39361</v>
      </c>
      <c r="B22" s="2">
        <f t="shared" si="1"/>
        <v>39361</v>
      </c>
      <c r="C22">
        <v>6</v>
      </c>
      <c r="D22">
        <v>35</v>
      </c>
      <c r="E22" t="s">
        <v>20</v>
      </c>
      <c r="F22">
        <f t="shared" si="4"/>
        <v>35</v>
      </c>
      <c r="G22">
        <f t="shared" si="5"/>
        <v>492</v>
      </c>
    </row>
    <row r="23" spans="1:7" ht="12.75">
      <c r="A23" s="1">
        <f t="shared" si="0"/>
        <v>39362</v>
      </c>
      <c r="B23" s="2">
        <f t="shared" si="1"/>
        <v>39362</v>
      </c>
      <c r="C23">
        <v>7</v>
      </c>
      <c r="D23">
        <v>35</v>
      </c>
      <c r="E23" t="s">
        <v>21</v>
      </c>
      <c r="F23">
        <f t="shared" si="4"/>
        <v>35</v>
      </c>
      <c r="G23">
        <f t="shared" si="5"/>
        <v>527</v>
      </c>
    </row>
    <row r="24" spans="1:7" ht="12.75">
      <c r="A24" s="1">
        <f t="shared" si="0"/>
        <v>39363</v>
      </c>
      <c r="B24" s="2">
        <f t="shared" si="1"/>
        <v>39363</v>
      </c>
      <c r="C24">
        <v>8</v>
      </c>
      <c r="D24">
        <f>30+3+16</f>
        <v>49</v>
      </c>
      <c r="E24" t="s">
        <v>22</v>
      </c>
      <c r="F24">
        <f t="shared" si="4"/>
        <v>49</v>
      </c>
      <c r="G24">
        <f t="shared" si="5"/>
        <v>576</v>
      </c>
    </row>
    <row r="25" spans="1:7" ht="12.75">
      <c r="A25" s="1">
        <f t="shared" si="0"/>
      </c>
      <c r="B25" s="2">
        <f t="shared" si="1"/>
      </c>
      <c r="D25">
        <v>31</v>
      </c>
      <c r="E25" t="s">
        <v>23</v>
      </c>
      <c r="F25">
        <f t="shared" si="4"/>
        <v>80</v>
      </c>
      <c r="G25">
        <f t="shared" si="5"/>
        <v>607</v>
      </c>
    </row>
    <row r="26" spans="1:7" ht="12.75">
      <c r="A26" s="1">
        <f t="shared" si="0"/>
        <v>39364</v>
      </c>
      <c r="B26" s="2">
        <f t="shared" si="1"/>
        <v>39364</v>
      </c>
      <c r="C26">
        <v>9</v>
      </c>
      <c r="D26">
        <f>12+3+11+9</f>
        <v>35</v>
      </c>
      <c r="E26" t="s">
        <v>24</v>
      </c>
      <c r="F26">
        <f t="shared" si="4"/>
        <v>35</v>
      </c>
      <c r="G26">
        <f t="shared" si="5"/>
        <v>642</v>
      </c>
    </row>
    <row r="27" spans="1:7" ht="12.75">
      <c r="A27" s="1">
        <f t="shared" si="0"/>
      </c>
      <c r="B27" s="2">
        <f t="shared" si="1"/>
      </c>
      <c r="D27">
        <v>29</v>
      </c>
      <c r="E27" t="s">
        <v>25</v>
      </c>
      <c r="F27">
        <f t="shared" si="4"/>
        <v>64</v>
      </c>
      <c r="G27">
        <f t="shared" si="5"/>
        <v>671</v>
      </c>
    </row>
    <row r="28" spans="1:7" ht="12.75">
      <c r="A28" s="1">
        <f t="shared" si="0"/>
      </c>
      <c r="B28" s="2">
        <f t="shared" si="1"/>
      </c>
      <c r="D28">
        <v>10</v>
      </c>
      <c r="E28" t="s">
        <v>26</v>
      </c>
      <c r="F28">
        <f t="shared" si="4"/>
        <v>74</v>
      </c>
      <c r="G28">
        <f t="shared" si="5"/>
        <v>681</v>
      </c>
    </row>
    <row r="29" spans="1:7" ht="12.75">
      <c r="A29" s="1">
        <f t="shared" si="0"/>
        <v>39365</v>
      </c>
      <c r="B29" s="2">
        <f t="shared" si="1"/>
        <v>39365</v>
      </c>
      <c r="C29">
        <v>10</v>
      </c>
      <c r="D29">
        <v>9</v>
      </c>
      <c r="E29" t="s">
        <v>27</v>
      </c>
      <c r="F29">
        <f t="shared" si="4"/>
        <v>9</v>
      </c>
      <c r="G29">
        <f t="shared" si="5"/>
        <v>690</v>
      </c>
    </row>
    <row r="30" spans="1:7" ht="12.75">
      <c r="A30" s="1">
        <f t="shared" si="0"/>
      </c>
      <c r="B30" s="2">
        <f t="shared" si="1"/>
      </c>
      <c r="D30">
        <f>9+14+20</f>
        <v>43</v>
      </c>
      <c r="E30" t="s">
        <v>28</v>
      </c>
      <c r="F30">
        <f t="shared" si="4"/>
        <v>52</v>
      </c>
      <c r="G30">
        <f t="shared" si="5"/>
        <v>733</v>
      </c>
    </row>
    <row r="31" spans="1:7" ht="12.75">
      <c r="A31" s="1">
        <f t="shared" si="0"/>
      </c>
      <c r="B31" s="2">
        <f t="shared" si="1"/>
      </c>
      <c r="D31">
        <v>20</v>
      </c>
      <c r="E31" t="s">
        <v>29</v>
      </c>
      <c r="F31">
        <f t="shared" si="4"/>
        <v>72</v>
      </c>
      <c r="G31">
        <f t="shared" si="5"/>
        <v>753</v>
      </c>
    </row>
    <row r="32" spans="1:7" ht="12.75">
      <c r="A32" s="1">
        <f t="shared" si="0"/>
        <v>39366</v>
      </c>
      <c r="B32" s="2">
        <f t="shared" si="1"/>
        <v>39366</v>
      </c>
      <c r="C32">
        <v>11</v>
      </c>
      <c r="D32">
        <v>40</v>
      </c>
      <c r="E32" t="s">
        <v>30</v>
      </c>
      <c r="F32">
        <f t="shared" si="4"/>
        <v>40</v>
      </c>
      <c r="G32">
        <f t="shared" si="5"/>
        <v>793</v>
      </c>
    </row>
    <row r="33" spans="1:7" ht="12.75">
      <c r="A33" s="1">
        <f t="shared" si="0"/>
      </c>
      <c r="B33" s="2">
        <f t="shared" si="1"/>
      </c>
      <c r="D33">
        <v>17</v>
      </c>
      <c r="E33" t="s">
        <v>31</v>
      </c>
      <c r="F33">
        <f t="shared" si="4"/>
        <v>57</v>
      </c>
      <c r="G33">
        <f t="shared" si="5"/>
        <v>810</v>
      </c>
    </row>
    <row r="34" spans="1:7" ht="12.75">
      <c r="A34" s="1">
        <f t="shared" si="0"/>
        <v>39367</v>
      </c>
      <c r="B34" s="2">
        <f t="shared" si="1"/>
        <v>39367</v>
      </c>
      <c r="C34">
        <v>12</v>
      </c>
      <c r="D34">
        <f>15+7+4+5+8</f>
        <v>39</v>
      </c>
      <c r="E34" t="s">
        <v>32</v>
      </c>
      <c r="F34">
        <f t="shared" si="4"/>
        <v>39</v>
      </c>
      <c r="G34">
        <f t="shared" si="5"/>
        <v>849</v>
      </c>
    </row>
    <row r="35" spans="1:7" ht="12.75">
      <c r="A35" s="1">
        <f t="shared" si="0"/>
      </c>
      <c r="B35" s="2">
        <f aca="true" t="shared" si="6" ref="B35:B52">IF(ISBLANK(C35),"",StartDate+C35)</f>
      </c>
      <c r="D35">
        <v>32</v>
      </c>
      <c r="E35" t="s">
        <v>33</v>
      </c>
      <c r="F35">
        <f aca="true" t="shared" si="7" ref="F35:F52">IF(ISBLANK(C35),D35+F34,D35)</f>
        <v>71</v>
      </c>
      <c r="G35">
        <f aca="true" t="shared" si="8" ref="G35:G52">D35+G34</f>
        <v>881</v>
      </c>
    </row>
    <row r="36" spans="1:7" ht="12.75">
      <c r="A36" s="1">
        <f t="shared" si="0"/>
        <v>39368</v>
      </c>
      <c r="B36" s="2">
        <f t="shared" si="6"/>
        <v>39368</v>
      </c>
      <c r="C36">
        <v>13</v>
      </c>
      <c r="D36">
        <v>25</v>
      </c>
      <c r="E36" t="s">
        <v>34</v>
      </c>
      <c r="F36">
        <f t="shared" si="7"/>
        <v>25</v>
      </c>
      <c r="G36">
        <f t="shared" si="8"/>
        <v>906</v>
      </c>
    </row>
    <row r="37" spans="1:7" ht="12.75">
      <c r="A37" s="1">
        <f t="shared" si="0"/>
      </c>
      <c r="B37" s="2">
        <f t="shared" si="6"/>
      </c>
      <c r="D37">
        <v>16</v>
      </c>
      <c r="E37" t="s">
        <v>35</v>
      </c>
      <c r="F37">
        <f t="shared" si="7"/>
        <v>41</v>
      </c>
      <c r="G37">
        <f t="shared" si="8"/>
        <v>922</v>
      </c>
    </row>
    <row r="38" spans="1:7" ht="12.75">
      <c r="A38" s="1">
        <f t="shared" si="0"/>
      </c>
      <c r="B38" s="2">
        <f t="shared" si="6"/>
      </c>
      <c r="D38">
        <v>26</v>
      </c>
      <c r="E38" t="s">
        <v>36</v>
      </c>
      <c r="F38">
        <f t="shared" si="7"/>
        <v>67</v>
      </c>
      <c r="G38">
        <f t="shared" si="8"/>
        <v>948</v>
      </c>
    </row>
    <row r="39" spans="1:7" ht="12.75">
      <c r="A39" s="1">
        <f t="shared" si="0"/>
      </c>
      <c r="B39" s="2">
        <f t="shared" si="6"/>
      </c>
      <c r="D39">
        <f>3+8+7</f>
        <v>18</v>
      </c>
      <c r="E39" t="s">
        <v>37</v>
      </c>
      <c r="F39">
        <f t="shared" si="7"/>
        <v>85</v>
      </c>
      <c r="G39">
        <f t="shared" si="8"/>
        <v>966</v>
      </c>
    </row>
    <row r="40" spans="1:7" ht="12.75">
      <c r="A40" s="1">
        <f t="shared" si="0"/>
        <v>39369</v>
      </c>
      <c r="B40" s="2">
        <f t="shared" si="6"/>
        <v>39369</v>
      </c>
      <c r="C40">
        <v>14</v>
      </c>
      <c r="D40">
        <f>50-D39</f>
        <v>32</v>
      </c>
      <c r="E40" t="s">
        <v>38</v>
      </c>
      <c r="F40">
        <f t="shared" si="7"/>
        <v>32</v>
      </c>
      <c r="G40">
        <f t="shared" si="8"/>
        <v>998</v>
      </c>
    </row>
    <row r="41" spans="1:7" ht="12.75">
      <c r="A41" s="1">
        <f t="shared" si="0"/>
      </c>
      <c r="B41" s="2">
        <f t="shared" si="6"/>
      </c>
      <c r="D41">
        <v>39</v>
      </c>
      <c r="E41" t="s">
        <v>39</v>
      </c>
      <c r="F41">
        <f t="shared" si="7"/>
        <v>71</v>
      </c>
      <c r="G41">
        <f t="shared" si="8"/>
        <v>1037</v>
      </c>
    </row>
    <row r="42" spans="1:7" ht="12.75">
      <c r="A42" s="1">
        <f t="shared" si="0"/>
        <v>39370</v>
      </c>
      <c r="B42" s="2">
        <f t="shared" si="6"/>
        <v>39370</v>
      </c>
      <c r="C42">
        <v>15</v>
      </c>
      <c r="D42">
        <v>21</v>
      </c>
      <c r="E42" t="s">
        <v>40</v>
      </c>
      <c r="F42">
        <f t="shared" si="7"/>
        <v>21</v>
      </c>
      <c r="G42">
        <f t="shared" si="8"/>
        <v>1058</v>
      </c>
    </row>
    <row r="43" spans="1:7" ht="12.75">
      <c r="A43" s="1">
        <f t="shared" si="0"/>
      </c>
      <c r="B43" s="2">
        <f t="shared" si="6"/>
      </c>
      <c r="D43">
        <f>62</f>
        <v>62</v>
      </c>
      <c r="E43" t="s">
        <v>44</v>
      </c>
      <c r="F43">
        <f t="shared" si="7"/>
        <v>83</v>
      </c>
      <c r="G43">
        <f t="shared" si="8"/>
        <v>1120</v>
      </c>
    </row>
    <row r="44" spans="1:7" ht="12.75">
      <c r="A44" s="1">
        <f t="shared" si="0"/>
      </c>
      <c r="B44" s="2">
        <f t="shared" si="6"/>
      </c>
      <c r="F44">
        <f t="shared" si="7"/>
        <v>83</v>
      </c>
      <c r="G44">
        <f t="shared" si="8"/>
        <v>1120</v>
      </c>
    </row>
    <row r="45" spans="1:7" ht="12.75">
      <c r="A45" s="1">
        <f t="shared" si="0"/>
      </c>
      <c r="B45" s="2">
        <f t="shared" si="6"/>
      </c>
      <c r="F45">
        <f t="shared" si="7"/>
        <v>83</v>
      </c>
      <c r="G45">
        <f t="shared" si="8"/>
        <v>1120</v>
      </c>
    </row>
    <row r="46" spans="1:7" ht="12.75">
      <c r="A46" s="1">
        <f t="shared" si="0"/>
      </c>
      <c r="B46" s="2">
        <f t="shared" si="6"/>
      </c>
      <c r="F46">
        <f t="shared" si="7"/>
        <v>83</v>
      </c>
      <c r="G46">
        <f t="shared" si="8"/>
        <v>1120</v>
      </c>
    </row>
    <row r="47" spans="1:7" ht="12.75">
      <c r="A47" s="1">
        <f t="shared" si="0"/>
      </c>
      <c r="B47" s="2">
        <f t="shared" si="6"/>
      </c>
      <c r="F47">
        <f t="shared" si="7"/>
        <v>83</v>
      </c>
      <c r="G47">
        <f t="shared" si="8"/>
        <v>1120</v>
      </c>
    </row>
    <row r="48" spans="1:7" ht="12.75">
      <c r="A48" s="1">
        <f t="shared" si="0"/>
      </c>
      <c r="B48" s="2">
        <f t="shared" si="6"/>
      </c>
      <c r="F48">
        <f t="shared" si="7"/>
        <v>83</v>
      </c>
      <c r="G48">
        <f t="shared" si="8"/>
        <v>1120</v>
      </c>
    </row>
    <row r="49" spans="1:7" ht="12.75">
      <c r="A49" s="1">
        <f t="shared" si="0"/>
      </c>
      <c r="B49" s="2">
        <f t="shared" si="6"/>
      </c>
      <c r="F49">
        <f t="shared" si="7"/>
        <v>83</v>
      </c>
      <c r="G49">
        <f t="shared" si="8"/>
        <v>1120</v>
      </c>
    </row>
    <row r="50" spans="1:7" ht="12.75">
      <c r="A50" s="1">
        <f t="shared" si="0"/>
      </c>
      <c r="B50" s="2">
        <f t="shared" si="6"/>
      </c>
      <c r="F50">
        <f t="shared" si="7"/>
        <v>83</v>
      </c>
      <c r="G50">
        <f t="shared" si="8"/>
        <v>1120</v>
      </c>
    </row>
    <row r="51" spans="1:7" ht="12.75">
      <c r="A51" s="1">
        <f t="shared" si="0"/>
      </c>
      <c r="B51" s="2">
        <f t="shared" si="6"/>
      </c>
      <c r="F51">
        <f t="shared" si="7"/>
        <v>83</v>
      </c>
      <c r="G51">
        <f t="shared" si="8"/>
        <v>1120</v>
      </c>
    </row>
    <row r="52" spans="1:7" ht="12.75">
      <c r="A52" s="1">
        <f t="shared" si="0"/>
      </c>
      <c r="B52" s="2">
        <f t="shared" si="6"/>
      </c>
      <c r="F52">
        <f t="shared" si="7"/>
        <v>83</v>
      </c>
      <c r="G52">
        <f t="shared" si="8"/>
        <v>1120</v>
      </c>
    </row>
  </sheetData>
  <conditionalFormatting sqref="F2:F52">
    <cfRule type="cellIs" priority="1" dxfId="0" operator="between" stopIfTrue="1">
      <formula>0</formula>
      <formula>Comfort</formula>
    </cfRule>
    <cfRule type="cellIs" priority="2" dxfId="1" operator="between" stopIfTrue="1">
      <formula>Comfort</formula>
      <formula>sore</formula>
    </cfRule>
    <cfRule type="cellIs" priority="3" dxfId="2" operator="greaterThan" stopIfTrue="1">
      <formula>sore</formula>
    </cfRule>
  </conditionalFormatting>
  <conditionalFormatting sqref="E2:E52">
    <cfRule type="expression" priority="4" dxfId="3" stopIfTrue="1">
      <formula>NOT(ISBLANK(C3))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>
      <selection activeCell="H9" sqref="H9"/>
    </sheetView>
  </sheetViews>
  <sheetFormatPr defaultColWidth="9.140625" defaultRowHeight="12.75"/>
  <cols>
    <col min="2" max="2" width="9.140625" style="2" customWidth="1"/>
    <col min="5" max="5" width="18.00390625" style="0" bestFit="1" customWidth="1"/>
    <col min="8" max="8" width="18.140625" style="0" bestFit="1" customWidth="1"/>
  </cols>
  <sheetData>
    <row r="1" spans="3:10" ht="12.75">
      <c r="C1" t="s">
        <v>0</v>
      </c>
      <c r="I1" t="s">
        <v>41</v>
      </c>
      <c r="J1">
        <v>75</v>
      </c>
    </row>
    <row r="2" spans="1:10" ht="12.75">
      <c r="A2" s="1">
        <f aca="true" t="shared" si="0" ref="A2:A51">B2</f>
        <v>39383</v>
      </c>
      <c r="B2" s="2">
        <v>39383</v>
      </c>
      <c r="C2">
        <v>0</v>
      </c>
      <c r="D2">
        <v>0</v>
      </c>
      <c r="E2" t="s">
        <v>1</v>
      </c>
      <c r="F2">
        <f aca="true" t="shared" si="1" ref="F2:F51">IF(ISBLANK(C2),D2+F1,D2)</f>
        <v>0</v>
      </c>
      <c r="G2">
        <f aca="true" t="shared" si="2" ref="G2:G51">D2+G1</f>
        <v>0</v>
      </c>
      <c r="I2" t="s">
        <v>42</v>
      </c>
      <c r="J2">
        <v>89</v>
      </c>
    </row>
    <row r="3" spans="1:7" ht="12.75">
      <c r="A3" s="1">
        <f t="shared" si="0"/>
      </c>
      <c r="B3" s="2">
        <f aca="true" t="shared" si="3" ref="B3:B66">IF(ISBLANK(C3),"",StartDate+C3)</f>
      </c>
      <c r="D3">
        <v>25</v>
      </c>
      <c r="E3" t="s">
        <v>2</v>
      </c>
      <c r="F3">
        <f t="shared" si="1"/>
        <v>25</v>
      </c>
      <c r="G3">
        <f t="shared" si="2"/>
        <v>25</v>
      </c>
    </row>
    <row r="4" spans="1:7" ht="12.75">
      <c r="A4" s="1">
        <f t="shared" si="0"/>
      </c>
      <c r="B4" s="2">
        <f t="shared" si="3"/>
      </c>
      <c r="D4">
        <f>48-5</f>
        <v>43</v>
      </c>
      <c r="E4" t="s">
        <v>3</v>
      </c>
      <c r="F4">
        <f t="shared" si="1"/>
        <v>68</v>
      </c>
      <c r="G4">
        <f t="shared" si="2"/>
        <v>68</v>
      </c>
    </row>
    <row r="5" spans="1:7" ht="12.75">
      <c r="A5" s="1">
        <f t="shared" si="0"/>
      </c>
      <c r="B5" s="2">
        <f t="shared" si="3"/>
      </c>
      <c r="D5">
        <v>16</v>
      </c>
      <c r="E5" t="s">
        <v>6</v>
      </c>
      <c r="F5">
        <f t="shared" si="1"/>
        <v>84</v>
      </c>
      <c r="G5">
        <f t="shared" si="2"/>
        <v>84</v>
      </c>
    </row>
    <row r="6" spans="1:7" ht="12.75">
      <c r="A6" s="1">
        <f t="shared" si="0"/>
        <v>39384</v>
      </c>
      <c r="B6" s="2">
        <f t="shared" si="3"/>
        <v>39384</v>
      </c>
      <c r="C6">
        <v>1</v>
      </c>
      <c r="D6">
        <f>48-D5</f>
        <v>32</v>
      </c>
      <c r="E6" t="s">
        <v>4</v>
      </c>
      <c r="F6">
        <f t="shared" si="1"/>
        <v>32</v>
      </c>
      <c r="G6">
        <f t="shared" si="2"/>
        <v>116</v>
      </c>
    </row>
    <row r="7" spans="1:7" ht="12.75">
      <c r="A7" s="1">
        <f t="shared" si="0"/>
      </c>
      <c r="B7" s="2">
        <f t="shared" si="3"/>
      </c>
      <c r="D7">
        <v>15</v>
      </c>
      <c r="E7" t="s">
        <v>5</v>
      </c>
      <c r="F7">
        <f t="shared" si="1"/>
        <v>47</v>
      </c>
      <c r="G7">
        <f t="shared" si="2"/>
        <v>131</v>
      </c>
    </row>
    <row r="8" spans="1:10" ht="38.25">
      <c r="A8" s="1">
        <f t="shared" si="0"/>
      </c>
      <c r="B8" s="2">
        <f t="shared" si="3"/>
      </c>
      <c r="D8">
        <v>20</v>
      </c>
      <c r="E8" t="s">
        <v>7</v>
      </c>
      <c r="F8">
        <f t="shared" si="1"/>
        <v>67</v>
      </c>
      <c r="G8">
        <f t="shared" si="2"/>
        <v>151</v>
      </c>
      <c r="H8" s="6" t="s">
        <v>104</v>
      </c>
      <c r="I8" s="7" t="s">
        <v>101</v>
      </c>
      <c r="J8" s="8" t="s">
        <v>102</v>
      </c>
    </row>
    <row r="9" spans="1:7" ht="12.75">
      <c r="A9" s="1">
        <f t="shared" si="0"/>
      </c>
      <c r="B9" s="2">
        <f t="shared" si="3"/>
      </c>
      <c r="D9">
        <v>23</v>
      </c>
      <c r="E9" t="s">
        <v>9</v>
      </c>
      <c r="F9">
        <f t="shared" si="1"/>
        <v>90</v>
      </c>
      <c r="G9">
        <f t="shared" si="2"/>
        <v>174</v>
      </c>
    </row>
    <row r="10" spans="1:7" ht="12.75">
      <c r="A10" s="1">
        <f t="shared" si="0"/>
        <v>39385</v>
      </c>
      <c r="B10" s="2">
        <f t="shared" si="3"/>
        <v>39385</v>
      </c>
      <c r="C10">
        <v>2</v>
      </c>
      <c r="D10">
        <f>49-D9</f>
        <v>26</v>
      </c>
      <c r="E10" t="s">
        <v>8</v>
      </c>
      <c r="F10">
        <f t="shared" si="1"/>
        <v>26</v>
      </c>
      <c r="G10">
        <f t="shared" si="2"/>
        <v>200</v>
      </c>
    </row>
    <row r="11" spans="1:7" ht="12.75">
      <c r="A11" s="1">
        <f t="shared" si="0"/>
      </c>
      <c r="B11" s="2">
        <f t="shared" si="3"/>
      </c>
      <c r="D11">
        <v>35</v>
      </c>
      <c r="E11" t="s">
        <v>10</v>
      </c>
      <c r="F11">
        <f t="shared" si="1"/>
        <v>61</v>
      </c>
      <c r="G11">
        <f t="shared" si="2"/>
        <v>235</v>
      </c>
    </row>
    <row r="12" spans="1:7" ht="12.75">
      <c r="A12" s="1">
        <f t="shared" si="0"/>
      </c>
      <c r="B12" s="2">
        <f t="shared" si="3"/>
      </c>
      <c r="D12">
        <v>15</v>
      </c>
      <c r="E12" t="s">
        <v>11</v>
      </c>
      <c r="F12">
        <f t="shared" si="1"/>
        <v>76</v>
      </c>
      <c r="G12">
        <f t="shared" si="2"/>
        <v>250</v>
      </c>
    </row>
    <row r="13" spans="1:7" ht="12.75">
      <c r="A13" s="1">
        <f t="shared" si="0"/>
      </c>
      <c r="B13" s="2">
        <f t="shared" si="3"/>
      </c>
      <c r="D13">
        <v>5</v>
      </c>
      <c r="E13" t="s">
        <v>43</v>
      </c>
      <c r="F13">
        <f t="shared" si="1"/>
        <v>81</v>
      </c>
      <c r="G13">
        <f t="shared" si="2"/>
        <v>255</v>
      </c>
    </row>
    <row r="14" spans="1:7" ht="12.75">
      <c r="A14" s="1">
        <f t="shared" si="0"/>
        <v>39386</v>
      </c>
      <c r="B14" s="2">
        <f t="shared" si="3"/>
        <v>39386</v>
      </c>
      <c r="C14">
        <v>3</v>
      </c>
      <c r="D14">
        <f>30-D13</f>
        <v>25</v>
      </c>
      <c r="E14" t="s">
        <v>12</v>
      </c>
      <c r="F14">
        <f t="shared" si="1"/>
        <v>25</v>
      </c>
      <c r="G14">
        <f t="shared" si="2"/>
        <v>280</v>
      </c>
    </row>
    <row r="15" spans="1:7" ht="12.75">
      <c r="A15" s="1">
        <f t="shared" si="0"/>
      </c>
      <c r="B15" s="2">
        <f t="shared" si="3"/>
      </c>
      <c r="D15">
        <v>16</v>
      </c>
      <c r="E15" t="s">
        <v>13</v>
      </c>
      <c r="F15">
        <f t="shared" si="1"/>
        <v>41</v>
      </c>
      <c r="G15">
        <f t="shared" si="2"/>
        <v>296</v>
      </c>
    </row>
    <row r="16" spans="1:7" ht="12.75">
      <c r="A16" s="1">
        <f t="shared" si="0"/>
      </c>
      <c r="B16" s="2">
        <f t="shared" si="3"/>
      </c>
      <c r="D16">
        <v>34</v>
      </c>
      <c r="E16" t="s">
        <v>14</v>
      </c>
      <c r="F16">
        <f t="shared" si="1"/>
        <v>75</v>
      </c>
      <c r="G16">
        <f t="shared" si="2"/>
        <v>330</v>
      </c>
    </row>
    <row r="17" spans="1:7" ht="12.75">
      <c r="A17" s="1">
        <f t="shared" si="0"/>
        <v>39387</v>
      </c>
      <c r="B17" s="2">
        <f t="shared" si="3"/>
        <v>39387</v>
      </c>
      <c r="C17">
        <v>4</v>
      </c>
      <c r="D17">
        <v>21</v>
      </c>
      <c r="E17" t="s">
        <v>15</v>
      </c>
      <c r="F17">
        <f t="shared" si="1"/>
        <v>21</v>
      </c>
      <c r="G17">
        <f t="shared" si="2"/>
        <v>351</v>
      </c>
    </row>
    <row r="18" spans="1:7" ht="12.75">
      <c r="A18" s="1">
        <f t="shared" si="0"/>
      </c>
      <c r="B18" s="2">
        <f t="shared" si="3"/>
      </c>
      <c r="D18">
        <v>27</v>
      </c>
      <c r="E18" t="s">
        <v>16</v>
      </c>
      <c r="F18">
        <f t="shared" si="1"/>
        <v>48</v>
      </c>
      <c r="G18">
        <f t="shared" si="2"/>
        <v>378</v>
      </c>
    </row>
    <row r="19" spans="1:7" ht="12.75">
      <c r="A19" s="1">
        <f t="shared" si="0"/>
      </c>
      <c r="B19" s="2">
        <f t="shared" si="3"/>
      </c>
      <c r="D19">
        <v>18</v>
      </c>
      <c r="E19" t="s">
        <v>17</v>
      </c>
      <c r="F19">
        <f t="shared" si="1"/>
        <v>66</v>
      </c>
      <c r="G19">
        <f t="shared" si="2"/>
        <v>396</v>
      </c>
    </row>
    <row r="20" spans="1:7" ht="12.75">
      <c r="A20" s="1">
        <f t="shared" si="0"/>
        <v>39388</v>
      </c>
      <c r="B20" s="2">
        <f t="shared" si="3"/>
        <v>39388</v>
      </c>
      <c r="C20">
        <v>5</v>
      </c>
      <c r="D20">
        <f>51-D19</f>
        <v>33</v>
      </c>
      <c r="E20" t="s">
        <v>18</v>
      </c>
      <c r="F20">
        <f t="shared" si="1"/>
        <v>33</v>
      </c>
      <c r="G20">
        <f t="shared" si="2"/>
        <v>429</v>
      </c>
    </row>
    <row r="21" spans="1:7" ht="12.75">
      <c r="A21" s="1">
        <f t="shared" si="0"/>
      </c>
      <c r="B21" s="2">
        <f t="shared" si="3"/>
      </c>
      <c r="D21">
        <v>28</v>
      </c>
      <c r="E21" t="s">
        <v>19</v>
      </c>
      <c r="F21">
        <f t="shared" si="1"/>
        <v>61</v>
      </c>
      <c r="G21">
        <f t="shared" si="2"/>
        <v>457</v>
      </c>
    </row>
    <row r="22" spans="1:7" ht="12.75">
      <c r="A22" s="1">
        <f t="shared" si="0"/>
        <v>39389</v>
      </c>
      <c r="B22" s="2">
        <f t="shared" si="3"/>
        <v>39389</v>
      </c>
      <c r="C22">
        <v>6</v>
      </c>
      <c r="D22">
        <v>35</v>
      </c>
      <c r="E22" t="s">
        <v>20</v>
      </c>
      <c r="F22">
        <f t="shared" si="1"/>
        <v>35</v>
      </c>
      <c r="G22">
        <f t="shared" si="2"/>
        <v>492</v>
      </c>
    </row>
    <row r="23" spans="1:10" ht="12.75">
      <c r="A23" s="1"/>
      <c r="B23" s="2">
        <f t="shared" si="3"/>
      </c>
      <c r="D23">
        <v>18</v>
      </c>
      <c r="E23" t="s">
        <v>45</v>
      </c>
      <c r="F23">
        <f t="shared" si="1"/>
        <v>53</v>
      </c>
      <c r="G23">
        <f t="shared" si="2"/>
        <v>510</v>
      </c>
      <c r="I23" s="3" t="s">
        <v>73</v>
      </c>
      <c r="J23" s="3">
        <v>46.5</v>
      </c>
    </row>
    <row r="24" spans="1:10" ht="12.75">
      <c r="A24" s="1"/>
      <c r="B24" s="2">
        <f t="shared" si="3"/>
      </c>
      <c r="D24">
        <v>16</v>
      </c>
      <c r="E24" t="s">
        <v>46</v>
      </c>
      <c r="F24">
        <f t="shared" si="1"/>
        <v>69</v>
      </c>
      <c r="G24">
        <f t="shared" si="2"/>
        <v>526</v>
      </c>
      <c r="I24" s="3"/>
      <c r="J24" s="3"/>
    </row>
    <row r="25" spans="1:10" ht="63.75">
      <c r="A25" s="1"/>
      <c r="B25" s="2">
        <f t="shared" si="3"/>
      </c>
      <c r="D25">
        <v>22</v>
      </c>
      <c r="E25" t="s">
        <v>47</v>
      </c>
      <c r="F25">
        <f t="shared" si="1"/>
        <v>91</v>
      </c>
      <c r="G25">
        <f t="shared" si="2"/>
        <v>548</v>
      </c>
      <c r="H25" s="6" t="s">
        <v>100</v>
      </c>
      <c r="I25" s="7" t="s">
        <v>103</v>
      </c>
      <c r="J25" s="3" t="s">
        <v>99</v>
      </c>
    </row>
    <row r="26" spans="1:10" ht="12.75">
      <c r="A26" s="1">
        <f t="shared" si="0"/>
        <v>39390</v>
      </c>
      <c r="B26" s="2">
        <f t="shared" si="3"/>
        <v>39390</v>
      </c>
      <c r="C26">
        <v>7</v>
      </c>
      <c r="D26">
        <v>22</v>
      </c>
      <c r="E26" t="s">
        <v>48</v>
      </c>
      <c r="F26">
        <f t="shared" si="1"/>
        <v>22</v>
      </c>
      <c r="G26">
        <f t="shared" si="2"/>
        <v>570</v>
      </c>
      <c r="I26" s="4" t="s">
        <v>74</v>
      </c>
      <c r="J26" s="4">
        <v>135</v>
      </c>
    </row>
    <row r="27" spans="1:10" ht="12.75">
      <c r="A27" s="1">
        <f t="shared" si="0"/>
      </c>
      <c r="B27" s="2">
        <f t="shared" si="3"/>
      </c>
      <c r="D27">
        <v>21</v>
      </c>
      <c r="E27" t="s">
        <v>49</v>
      </c>
      <c r="F27">
        <f t="shared" si="1"/>
        <v>43</v>
      </c>
      <c r="G27">
        <f t="shared" si="2"/>
        <v>591</v>
      </c>
      <c r="I27" s="4"/>
      <c r="J27" s="4"/>
    </row>
    <row r="28" spans="1:10" ht="12.75">
      <c r="A28" s="1">
        <f t="shared" si="0"/>
      </c>
      <c r="B28" s="2">
        <f t="shared" si="3"/>
      </c>
      <c r="D28">
        <v>11</v>
      </c>
      <c r="E28" t="s">
        <v>50</v>
      </c>
      <c r="F28">
        <f t="shared" si="1"/>
        <v>54</v>
      </c>
      <c r="G28">
        <f t="shared" si="2"/>
        <v>602</v>
      </c>
      <c r="I28" s="4"/>
      <c r="J28" s="4"/>
    </row>
    <row r="29" spans="1:10" ht="12.75">
      <c r="A29" s="1">
        <f t="shared" si="0"/>
      </c>
      <c r="B29" s="2">
        <f t="shared" si="3"/>
      </c>
      <c r="D29">
        <v>12</v>
      </c>
      <c r="E29" t="s">
        <v>51</v>
      </c>
      <c r="F29">
        <f t="shared" si="1"/>
        <v>66</v>
      </c>
      <c r="G29">
        <f t="shared" si="2"/>
        <v>614</v>
      </c>
      <c r="I29" s="4"/>
      <c r="J29" s="4"/>
    </row>
    <row r="30" spans="1:10" ht="12.75">
      <c r="A30" s="1">
        <f t="shared" si="0"/>
        <v>39391</v>
      </c>
      <c r="B30" s="2">
        <f t="shared" si="3"/>
        <v>39391</v>
      </c>
      <c r="C30">
        <v>8</v>
      </c>
      <c r="D30">
        <v>11</v>
      </c>
      <c r="E30" t="s">
        <v>52</v>
      </c>
      <c r="F30">
        <f t="shared" si="1"/>
        <v>11</v>
      </c>
      <c r="G30">
        <f t="shared" si="2"/>
        <v>625</v>
      </c>
      <c r="I30" s="4"/>
      <c r="J30" s="4"/>
    </row>
    <row r="31" spans="1:10" ht="12.75">
      <c r="A31" s="1">
        <f t="shared" si="0"/>
      </c>
      <c r="B31" s="2">
        <f t="shared" si="3"/>
      </c>
      <c r="D31">
        <v>22</v>
      </c>
      <c r="E31" t="s">
        <v>53</v>
      </c>
      <c r="F31">
        <f t="shared" si="1"/>
        <v>33</v>
      </c>
      <c r="G31">
        <f t="shared" si="2"/>
        <v>647</v>
      </c>
      <c r="I31" s="4"/>
      <c r="J31" s="4"/>
    </row>
    <row r="32" spans="1:10" ht="12.75">
      <c r="A32" s="1">
        <f t="shared" si="0"/>
      </c>
      <c r="B32" s="2">
        <f t="shared" si="3"/>
      </c>
      <c r="D32">
        <v>20</v>
      </c>
      <c r="E32" t="s">
        <v>54</v>
      </c>
      <c r="F32">
        <f t="shared" si="1"/>
        <v>53</v>
      </c>
      <c r="G32">
        <f t="shared" si="2"/>
        <v>667</v>
      </c>
      <c r="I32" s="4"/>
      <c r="J32" s="4"/>
    </row>
    <row r="33" spans="1:10" ht="12.75">
      <c r="A33" s="1">
        <f t="shared" si="0"/>
      </c>
      <c r="B33" s="2">
        <f t="shared" si="3"/>
      </c>
      <c r="D33">
        <v>15</v>
      </c>
      <c r="E33" t="s">
        <v>55</v>
      </c>
      <c r="F33">
        <f t="shared" si="1"/>
        <v>68</v>
      </c>
      <c r="G33">
        <f t="shared" si="2"/>
        <v>682</v>
      </c>
      <c r="I33" s="4"/>
      <c r="J33" s="4"/>
    </row>
    <row r="34" spans="1:10" ht="12.75">
      <c r="A34" s="1">
        <f t="shared" si="0"/>
      </c>
      <c r="B34" s="2">
        <f t="shared" si="3"/>
      </c>
      <c r="D34">
        <v>10</v>
      </c>
      <c r="E34" t="s">
        <v>56</v>
      </c>
      <c r="F34">
        <f t="shared" si="1"/>
        <v>78</v>
      </c>
      <c r="G34">
        <f t="shared" si="2"/>
        <v>692</v>
      </c>
      <c r="I34" s="4"/>
      <c r="J34" s="4"/>
    </row>
    <row r="35" spans="1:10" ht="12.75">
      <c r="A35" s="1">
        <f t="shared" si="0"/>
        <v>39392</v>
      </c>
      <c r="B35" s="2">
        <f t="shared" si="3"/>
        <v>39392</v>
      </c>
      <c r="C35">
        <v>9</v>
      </c>
      <c r="D35">
        <v>20</v>
      </c>
      <c r="E35" t="s">
        <v>57</v>
      </c>
      <c r="F35">
        <f t="shared" si="1"/>
        <v>20</v>
      </c>
      <c r="G35">
        <f t="shared" si="2"/>
        <v>712</v>
      </c>
      <c r="I35" s="4"/>
      <c r="J35" s="4"/>
    </row>
    <row r="36" spans="1:10" ht="12.75">
      <c r="A36" s="1">
        <f t="shared" si="0"/>
      </c>
      <c r="B36" s="2">
        <f t="shared" si="3"/>
      </c>
      <c r="D36">
        <f>2+11+12</f>
        <v>25</v>
      </c>
      <c r="E36" t="s">
        <v>58</v>
      </c>
      <c r="F36">
        <f t="shared" si="1"/>
        <v>45</v>
      </c>
      <c r="G36">
        <f t="shared" si="2"/>
        <v>737</v>
      </c>
      <c r="I36" s="5" t="s">
        <v>61</v>
      </c>
      <c r="J36" s="5">
        <v>137</v>
      </c>
    </row>
    <row r="37" spans="1:10" ht="12.75">
      <c r="A37" s="1">
        <f t="shared" si="0"/>
      </c>
      <c r="B37" s="2">
        <f t="shared" si="3"/>
      </c>
      <c r="D37">
        <v>27</v>
      </c>
      <c r="E37" t="s">
        <v>59</v>
      </c>
      <c r="F37">
        <f t="shared" si="1"/>
        <v>72</v>
      </c>
      <c r="G37">
        <f t="shared" si="2"/>
        <v>764</v>
      </c>
      <c r="H37" t="s">
        <v>72</v>
      </c>
      <c r="I37" s="5"/>
      <c r="J37" s="5"/>
    </row>
    <row r="38" spans="1:10" ht="12.75">
      <c r="A38" s="1">
        <f t="shared" si="0"/>
        <v>39393</v>
      </c>
      <c r="B38" s="2">
        <f t="shared" si="3"/>
        <v>39393</v>
      </c>
      <c r="C38">
        <v>10</v>
      </c>
      <c r="D38">
        <v>16</v>
      </c>
      <c r="E38" t="s">
        <v>60</v>
      </c>
      <c r="F38">
        <f t="shared" si="1"/>
        <v>16</v>
      </c>
      <c r="G38">
        <f t="shared" si="2"/>
        <v>780</v>
      </c>
      <c r="I38" s="5"/>
      <c r="J38" s="5"/>
    </row>
    <row r="39" spans="1:10" ht="12.75">
      <c r="A39" s="1">
        <f t="shared" si="0"/>
      </c>
      <c r="B39" s="2">
        <f t="shared" si="3"/>
      </c>
      <c r="D39">
        <v>10</v>
      </c>
      <c r="E39" t="s">
        <v>61</v>
      </c>
      <c r="F39">
        <f t="shared" si="1"/>
        <v>26</v>
      </c>
      <c r="G39">
        <f t="shared" si="2"/>
        <v>790</v>
      </c>
      <c r="I39" s="5"/>
      <c r="J39" s="5"/>
    </row>
    <row r="40" spans="1:10" ht="12.75">
      <c r="A40" s="1">
        <f t="shared" si="0"/>
      </c>
      <c r="B40" s="2">
        <f t="shared" si="3"/>
      </c>
      <c r="D40">
        <v>14</v>
      </c>
      <c r="E40" t="s">
        <v>62</v>
      </c>
      <c r="F40">
        <f t="shared" si="1"/>
        <v>40</v>
      </c>
      <c r="G40">
        <f t="shared" si="2"/>
        <v>804</v>
      </c>
      <c r="I40" s="5"/>
      <c r="J40" s="5"/>
    </row>
    <row r="41" spans="1:10" ht="12.75">
      <c r="A41" s="1">
        <f t="shared" si="0"/>
      </c>
      <c r="B41" s="2">
        <f t="shared" si="3"/>
      </c>
      <c r="D41">
        <v>28</v>
      </c>
      <c r="E41" t="s">
        <v>63</v>
      </c>
      <c r="F41">
        <f t="shared" si="1"/>
        <v>68</v>
      </c>
      <c r="G41">
        <f t="shared" si="2"/>
        <v>832</v>
      </c>
      <c r="I41" s="5"/>
      <c r="J41" s="5"/>
    </row>
    <row r="42" spans="1:10" ht="12.75">
      <c r="A42" s="1">
        <f t="shared" si="0"/>
      </c>
      <c r="B42" s="2">
        <f t="shared" si="3"/>
      </c>
      <c r="D42">
        <v>11</v>
      </c>
      <c r="E42" t="s">
        <v>64</v>
      </c>
      <c r="F42">
        <f t="shared" si="1"/>
        <v>79</v>
      </c>
      <c r="G42">
        <f t="shared" si="2"/>
        <v>843</v>
      </c>
      <c r="I42" s="5"/>
      <c r="J42" s="5"/>
    </row>
    <row r="43" spans="1:9" ht="12.75">
      <c r="A43" s="1">
        <f t="shared" si="0"/>
        <v>39394</v>
      </c>
      <c r="B43" s="2">
        <f t="shared" si="3"/>
        <v>39394</v>
      </c>
      <c r="C43">
        <v>11</v>
      </c>
      <c r="D43">
        <v>15</v>
      </c>
      <c r="E43" t="s">
        <v>65</v>
      </c>
      <c r="F43">
        <f t="shared" si="1"/>
        <v>15</v>
      </c>
      <c r="G43">
        <f t="shared" si="2"/>
        <v>858</v>
      </c>
      <c r="I43" t="s">
        <v>75</v>
      </c>
    </row>
    <row r="44" spans="1:7" ht="12.75">
      <c r="A44" s="1">
        <f t="shared" si="0"/>
      </c>
      <c r="B44" s="2">
        <f t="shared" si="3"/>
      </c>
      <c r="D44">
        <v>27</v>
      </c>
      <c r="E44" t="s">
        <v>66</v>
      </c>
      <c r="F44">
        <f t="shared" si="1"/>
        <v>42</v>
      </c>
      <c r="G44">
        <f t="shared" si="2"/>
        <v>885</v>
      </c>
    </row>
    <row r="45" spans="1:7" ht="12.75">
      <c r="A45" s="1">
        <f t="shared" si="0"/>
      </c>
      <c r="B45" s="2">
        <f t="shared" si="3"/>
      </c>
      <c r="D45">
        <v>15</v>
      </c>
      <c r="E45" t="s">
        <v>67</v>
      </c>
      <c r="F45">
        <f t="shared" si="1"/>
        <v>57</v>
      </c>
      <c r="G45">
        <f t="shared" si="2"/>
        <v>900</v>
      </c>
    </row>
    <row r="46" spans="1:7" ht="12.75">
      <c r="A46" s="1">
        <f t="shared" si="0"/>
      </c>
      <c r="B46" s="2">
        <f t="shared" si="3"/>
      </c>
      <c r="D46">
        <v>17</v>
      </c>
      <c r="E46" t="s">
        <v>68</v>
      </c>
      <c r="F46">
        <f t="shared" si="1"/>
        <v>74</v>
      </c>
      <c r="G46">
        <f t="shared" si="2"/>
        <v>917</v>
      </c>
    </row>
    <row r="47" spans="1:7" ht="12.75">
      <c r="A47" s="1">
        <f t="shared" si="0"/>
      </c>
      <c r="B47" s="2">
        <f t="shared" si="3"/>
      </c>
      <c r="D47">
        <v>10</v>
      </c>
      <c r="E47" t="s">
        <v>69</v>
      </c>
      <c r="F47">
        <f t="shared" si="1"/>
        <v>84</v>
      </c>
      <c r="G47">
        <f t="shared" si="2"/>
        <v>927</v>
      </c>
    </row>
    <row r="48" spans="1:7" ht="12.75">
      <c r="A48" s="1">
        <f t="shared" si="0"/>
        <v>39395</v>
      </c>
      <c r="B48" s="2">
        <f t="shared" si="3"/>
        <v>39395</v>
      </c>
      <c r="C48">
        <v>12</v>
      </c>
      <c r="D48">
        <v>27</v>
      </c>
      <c r="E48" t="s">
        <v>70</v>
      </c>
      <c r="F48">
        <f t="shared" si="1"/>
        <v>27</v>
      </c>
      <c r="G48">
        <f t="shared" si="2"/>
        <v>954</v>
      </c>
    </row>
    <row r="49" spans="1:7" ht="12.75">
      <c r="A49" s="1">
        <f t="shared" si="0"/>
      </c>
      <c r="B49" s="2">
        <f t="shared" si="3"/>
      </c>
      <c r="D49">
        <v>7</v>
      </c>
      <c r="E49" t="s">
        <v>71</v>
      </c>
      <c r="F49">
        <f t="shared" si="1"/>
        <v>34</v>
      </c>
      <c r="G49">
        <f t="shared" si="2"/>
        <v>961</v>
      </c>
    </row>
    <row r="50" spans="1:7" ht="12.75">
      <c r="A50" s="1">
        <f t="shared" si="0"/>
      </c>
      <c r="B50" s="2">
        <f t="shared" si="3"/>
      </c>
      <c r="D50">
        <v>27</v>
      </c>
      <c r="E50" t="s">
        <v>78</v>
      </c>
      <c r="F50">
        <f t="shared" si="1"/>
        <v>61</v>
      </c>
      <c r="G50">
        <f t="shared" si="2"/>
        <v>988</v>
      </c>
    </row>
    <row r="51" spans="1:7" ht="12.75">
      <c r="A51" s="1">
        <f t="shared" si="0"/>
        <v>39396</v>
      </c>
      <c r="B51" s="2">
        <f t="shared" si="3"/>
        <v>39396</v>
      </c>
      <c r="C51">
        <v>13</v>
      </c>
      <c r="D51">
        <v>5</v>
      </c>
      <c r="E51" t="s">
        <v>76</v>
      </c>
      <c r="F51">
        <f t="shared" si="1"/>
        <v>5</v>
      </c>
      <c r="G51">
        <f t="shared" si="2"/>
        <v>993</v>
      </c>
    </row>
    <row r="52" spans="1:7" ht="12.75">
      <c r="A52" s="1">
        <f aca="true" t="shared" si="4" ref="A52:A71">B52</f>
      </c>
      <c r="B52" s="2">
        <f t="shared" si="3"/>
      </c>
      <c r="D52">
        <v>11</v>
      </c>
      <c r="E52" t="s">
        <v>77</v>
      </c>
      <c r="F52">
        <f aca="true" t="shared" si="5" ref="F52:F71">IF(ISBLANK(C52),D52+F51,D52)</f>
        <v>16</v>
      </c>
      <c r="G52">
        <f aca="true" t="shared" si="6" ref="G52:G71">D52+G51</f>
        <v>1004</v>
      </c>
    </row>
    <row r="53" spans="1:7" ht="12.75">
      <c r="A53" s="1">
        <f t="shared" si="4"/>
      </c>
      <c r="B53" s="2">
        <f t="shared" si="3"/>
      </c>
      <c r="D53">
        <f>23+6+12</f>
        <v>41</v>
      </c>
      <c r="E53" t="s">
        <v>79</v>
      </c>
      <c r="F53">
        <f t="shared" si="5"/>
        <v>57</v>
      </c>
      <c r="G53">
        <f t="shared" si="6"/>
        <v>1045</v>
      </c>
    </row>
    <row r="54" spans="1:7" ht="12.75">
      <c r="A54" s="1">
        <f t="shared" si="4"/>
      </c>
      <c r="B54" s="2">
        <f t="shared" si="3"/>
      </c>
      <c r="D54">
        <v>14</v>
      </c>
      <c r="E54" t="s">
        <v>80</v>
      </c>
      <c r="F54">
        <f t="shared" si="5"/>
        <v>71</v>
      </c>
      <c r="G54">
        <f t="shared" si="6"/>
        <v>1059</v>
      </c>
    </row>
    <row r="55" spans="1:7" ht="12.75">
      <c r="A55" s="1">
        <f t="shared" si="4"/>
      </c>
      <c r="B55" s="2">
        <f t="shared" si="3"/>
      </c>
      <c r="D55">
        <v>11</v>
      </c>
      <c r="E55" t="s">
        <v>81</v>
      </c>
      <c r="F55">
        <f t="shared" si="5"/>
        <v>82</v>
      </c>
      <c r="G55">
        <f t="shared" si="6"/>
        <v>1070</v>
      </c>
    </row>
    <row r="56" spans="1:7" ht="12.75">
      <c r="A56" s="1">
        <f t="shared" si="4"/>
        <v>39397</v>
      </c>
      <c r="B56" s="2">
        <f t="shared" si="3"/>
        <v>39397</v>
      </c>
      <c r="C56">
        <v>14</v>
      </c>
      <c r="D56">
        <v>8</v>
      </c>
      <c r="E56" t="s">
        <v>82</v>
      </c>
      <c r="F56">
        <f t="shared" si="5"/>
        <v>8</v>
      </c>
      <c r="G56">
        <f t="shared" si="6"/>
        <v>1078</v>
      </c>
    </row>
    <row r="57" spans="1:7" ht="12.75">
      <c r="A57" s="1">
        <f t="shared" si="4"/>
      </c>
      <c r="B57" s="2">
        <f t="shared" si="3"/>
      </c>
      <c r="D57">
        <v>7</v>
      </c>
      <c r="E57" t="s">
        <v>83</v>
      </c>
      <c r="F57">
        <f t="shared" si="5"/>
        <v>15</v>
      </c>
      <c r="G57">
        <f t="shared" si="6"/>
        <v>1085</v>
      </c>
    </row>
    <row r="58" spans="1:7" ht="12.75">
      <c r="A58" s="1">
        <f t="shared" si="4"/>
      </c>
      <c r="B58" s="2">
        <f t="shared" si="3"/>
      </c>
      <c r="D58">
        <v>23</v>
      </c>
      <c r="E58" t="s">
        <v>84</v>
      </c>
      <c r="F58">
        <f t="shared" si="5"/>
        <v>38</v>
      </c>
      <c r="G58">
        <f t="shared" si="6"/>
        <v>1108</v>
      </c>
    </row>
    <row r="59" spans="1:7" ht="12.75">
      <c r="A59" s="1">
        <f t="shared" si="4"/>
      </c>
      <c r="B59" s="2">
        <f t="shared" si="3"/>
      </c>
      <c r="D59">
        <v>65</v>
      </c>
      <c r="E59" t="s">
        <v>85</v>
      </c>
      <c r="F59">
        <f t="shared" si="5"/>
        <v>103</v>
      </c>
      <c r="G59">
        <f t="shared" si="6"/>
        <v>1173</v>
      </c>
    </row>
    <row r="60" spans="1:7" ht="12.75">
      <c r="A60" s="1">
        <f t="shared" si="4"/>
        <v>39398</v>
      </c>
      <c r="B60" s="2">
        <f t="shared" si="3"/>
        <v>39398</v>
      </c>
      <c r="C60">
        <v>15</v>
      </c>
      <c r="D60">
        <f>7+4+2</f>
        <v>13</v>
      </c>
      <c r="E60" t="s">
        <v>86</v>
      </c>
      <c r="F60">
        <f t="shared" si="5"/>
        <v>13</v>
      </c>
      <c r="G60">
        <f t="shared" si="6"/>
        <v>1186</v>
      </c>
    </row>
    <row r="61" spans="1:7" ht="12.75">
      <c r="A61" s="1">
        <f t="shared" si="4"/>
      </c>
      <c r="B61" s="2">
        <f t="shared" si="3"/>
      </c>
      <c r="D61">
        <v>12</v>
      </c>
      <c r="E61" t="s">
        <v>87</v>
      </c>
      <c r="F61">
        <f t="shared" si="5"/>
        <v>25</v>
      </c>
      <c r="G61">
        <f t="shared" si="6"/>
        <v>1198</v>
      </c>
    </row>
    <row r="62" spans="1:7" ht="12.75">
      <c r="A62" s="1">
        <f t="shared" si="4"/>
      </c>
      <c r="B62" s="2">
        <f t="shared" si="3"/>
      </c>
      <c r="D62">
        <f>3+4+8</f>
        <v>15</v>
      </c>
      <c r="E62" t="s">
        <v>88</v>
      </c>
      <c r="F62">
        <f t="shared" si="5"/>
        <v>40</v>
      </c>
      <c r="G62">
        <f t="shared" si="6"/>
        <v>1213</v>
      </c>
    </row>
    <row r="63" spans="1:7" ht="12.75">
      <c r="A63" s="1">
        <f t="shared" si="4"/>
        <v>39399</v>
      </c>
      <c r="B63" s="2">
        <f t="shared" si="3"/>
        <v>39399</v>
      </c>
      <c r="C63">
        <v>16</v>
      </c>
      <c r="D63">
        <v>18</v>
      </c>
      <c r="E63" t="s">
        <v>89</v>
      </c>
      <c r="F63">
        <f t="shared" si="5"/>
        <v>18</v>
      </c>
      <c r="G63">
        <f t="shared" si="6"/>
        <v>1231</v>
      </c>
    </row>
    <row r="64" spans="1:7" ht="12.75">
      <c r="A64" s="1">
        <f t="shared" si="4"/>
      </c>
      <c r="B64" s="2">
        <f t="shared" si="3"/>
      </c>
      <c r="D64">
        <v>14</v>
      </c>
      <c r="E64" t="s">
        <v>90</v>
      </c>
      <c r="F64">
        <f t="shared" si="5"/>
        <v>32</v>
      </c>
      <c r="G64">
        <f t="shared" si="6"/>
        <v>1245</v>
      </c>
    </row>
    <row r="65" spans="1:7" ht="12.75">
      <c r="A65" s="1">
        <f t="shared" si="4"/>
      </c>
      <c r="B65" s="2">
        <f t="shared" si="3"/>
      </c>
      <c r="D65">
        <v>20</v>
      </c>
      <c r="E65" t="s">
        <v>91</v>
      </c>
      <c r="F65">
        <f t="shared" si="5"/>
        <v>52</v>
      </c>
      <c r="G65">
        <f t="shared" si="6"/>
        <v>1265</v>
      </c>
    </row>
    <row r="66" spans="1:7" ht="12.75">
      <c r="A66" s="1">
        <f t="shared" si="4"/>
        <v>39400</v>
      </c>
      <c r="B66" s="2">
        <f t="shared" si="3"/>
        <v>39400</v>
      </c>
      <c r="C66">
        <v>17</v>
      </c>
      <c r="D66">
        <f>8+7+8+4+3</f>
        <v>30</v>
      </c>
      <c r="E66" t="s">
        <v>92</v>
      </c>
      <c r="F66">
        <f t="shared" si="5"/>
        <v>30</v>
      </c>
      <c r="G66">
        <f t="shared" si="6"/>
        <v>1295</v>
      </c>
    </row>
    <row r="67" spans="1:7" ht="12.75">
      <c r="A67" s="1">
        <f t="shared" si="4"/>
      </c>
      <c r="B67" s="2">
        <f>IF(ISBLANK(C67),"",StartDate+C67)</f>
      </c>
      <c r="D67">
        <f>3+5+2+14</f>
        <v>24</v>
      </c>
      <c r="E67" t="s">
        <v>93</v>
      </c>
      <c r="F67">
        <f t="shared" si="5"/>
        <v>54</v>
      </c>
      <c r="G67">
        <f t="shared" si="6"/>
        <v>1319</v>
      </c>
    </row>
    <row r="68" spans="1:7" ht="12.75">
      <c r="A68" s="1">
        <f t="shared" si="4"/>
      </c>
      <c r="B68" s="2">
        <f>IF(ISBLANK(C68),"",StartDate+C68)</f>
      </c>
      <c r="D68">
        <f>3+2+3+5</f>
        <v>13</v>
      </c>
      <c r="E68" t="s">
        <v>94</v>
      </c>
      <c r="F68">
        <f t="shared" si="5"/>
        <v>67</v>
      </c>
      <c r="G68">
        <f t="shared" si="6"/>
        <v>1332</v>
      </c>
    </row>
    <row r="69" spans="1:7" ht="12.75">
      <c r="A69" s="1">
        <f t="shared" si="4"/>
      </c>
      <c r="B69" s="2">
        <f>IF(ISBLANK(C69),"",StartDate+C69)</f>
      </c>
      <c r="D69">
        <v>23</v>
      </c>
      <c r="E69" t="s">
        <v>95</v>
      </c>
      <c r="F69">
        <f t="shared" si="5"/>
        <v>90</v>
      </c>
      <c r="G69">
        <f t="shared" si="6"/>
        <v>1355</v>
      </c>
    </row>
    <row r="70" spans="1:7" ht="12.75">
      <c r="A70" s="1">
        <f t="shared" si="4"/>
        <v>39401</v>
      </c>
      <c r="B70" s="2">
        <f>IF(ISBLANK(C70),"",StartDate+C70)</f>
        <v>39401</v>
      </c>
      <c r="C70">
        <v>18</v>
      </c>
      <c r="D70">
        <v>20</v>
      </c>
      <c r="E70" t="s">
        <v>96</v>
      </c>
      <c r="F70">
        <f t="shared" si="5"/>
        <v>20</v>
      </c>
      <c r="G70">
        <f t="shared" si="6"/>
        <v>1375</v>
      </c>
    </row>
    <row r="71" spans="1:7" ht="12.75">
      <c r="A71" s="1">
        <f t="shared" si="4"/>
      </c>
      <c r="B71" s="2">
        <f>IF(ISBLANK(C71),"",StartDate+C71)</f>
      </c>
      <c r="F71">
        <f t="shared" si="5"/>
        <v>20</v>
      </c>
      <c r="G71">
        <f t="shared" si="6"/>
        <v>1375</v>
      </c>
    </row>
    <row r="72" ht="12.75">
      <c r="A72" s="1"/>
    </row>
    <row r="73" ht="12.75">
      <c r="A73" s="1"/>
    </row>
    <row r="74" ht="12.75">
      <c r="A74" s="1"/>
    </row>
    <row r="75" spans="1:8" ht="12.75">
      <c r="A75" s="1"/>
      <c r="E75" t="s">
        <v>98</v>
      </c>
      <c r="H75" t="s">
        <v>97</v>
      </c>
    </row>
    <row r="76" ht="12.75">
      <c r="A76" s="1"/>
    </row>
    <row r="77" ht="12.75">
      <c r="A77" s="1"/>
    </row>
    <row r="78" ht="12.75">
      <c r="A78" s="1"/>
    </row>
  </sheetData>
  <conditionalFormatting sqref="E2:E27 E29:E70">
    <cfRule type="expression" priority="1" dxfId="3" stopIfTrue="1">
      <formula>NOT(ISBLANK(C3))</formula>
    </cfRule>
  </conditionalFormatting>
  <conditionalFormatting sqref="F2:F78">
    <cfRule type="cellIs" priority="2" dxfId="0" operator="between" stopIfTrue="1">
      <formula>0</formula>
      <formula>Comfort</formula>
    </cfRule>
    <cfRule type="cellIs" priority="3" dxfId="1" operator="between" stopIfTrue="1">
      <formula>Comfort</formula>
      <formula>sore</formula>
    </cfRule>
    <cfRule type="cellIs" priority="4" dxfId="2" operator="greaterThan" stopIfTrue="1">
      <formula>sore</formula>
    </cfRule>
  </conditionalFormatting>
  <hyperlinks>
    <hyperlink ref="J8" r:id="rId1" display="http://www.hihostels.com/affiliates/hiusa60121.php?country=US&amp;city=a60121&amp;AffiliateID=97060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Standard Insurance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Williams</dc:creator>
  <cp:keywords/>
  <dc:description/>
  <cp:lastModifiedBy>Todd Williams</cp:lastModifiedBy>
  <dcterms:created xsi:type="dcterms:W3CDTF">2007-08-26T21:33:31Z</dcterms:created>
  <dcterms:modified xsi:type="dcterms:W3CDTF">2007-09-23T15:12:02Z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